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250" activeTab="0"/>
  </bookViews>
  <sheets>
    <sheet name="Sheet1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<sst xmlns="http://schemas.openxmlformats.org/spreadsheetml/2006/main" count="31" uniqueCount="23">
  <si>
    <t>COPIC Program</t>
  </si>
  <si>
    <t>COPIC Office/Supplies</t>
  </si>
  <si>
    <t>COPIC Salaries/Fring</t>
  </si>
  <si>
    <t>COPIC Budget</t>
  </si>
  <si>
    <t>Carry Over CWDB Program Budget to PY22/FY23</t>
  </si>
  <si>
    <t>Total Program CWDB Expenses</t>
  </si>
  <si>
    <t>CWDB Audits</t>
  </si>
  <si>
    <t>CWDB Required Insurances</t>
  </si>
  <si>
    <t>CWDB Computer Expenses</t>
  </si>
  <si>
    <t>CWDB Office Expense</t>
  </si>
  <si>
    <t>CWDB Rent/Utilities</t>
  </si>
  <si>
    <t>Includes a 5% raise for Staff</t>
  </si>
  <si>
    <t>Salaries/Taxes/Fring</t>
  </si>
  <si>
    <t>COPIC Salaries</t>
  </si>
  <si>
    <t>WIOA Program</t>
  </si>
  <si>
    <t>COPIC Total</t>
  </si>
  <si>
    <t>Carry Over CWDB Admin Budget to PY22/FY23</t>
  </si>
  <si>
    <t>Total CWDB Salaries</t>
  </si>
  <si>
    <t>Total Admin Expenses</t>
  </si>
  <si>
    <t>Admin Expenses</t>
  </si>
  <si>
    <t>WIOA Admin 10%</t>
  </si>
  <si>
    <t>WIOA State Budget</t>
  </si>
  <si>
    <t>CWDB Budget for PY22/FY23 - Board Approval June 22,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</si>
</sst>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7" tint="0.3999800086021423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44" fontId="0" fillId="0" borderId="0" xfId="16" applyFont="1"/>
    <xf numFmtId="9" fontId="0" fillId="0" borderId="0" xfId="15" applyFont="1"/>
    <xf numFmtId="44" fontId="0" fillId="0" borderId="1" xfId="16" applyFont="1" applyBorder="1"/>
    <xf numFmtId="0" fontId="0" fillId="2" borderId="0" xfId="0" applyFill="1"/>
    <xf numFmtId="44" fontId="0" fillId="2" borderId="0" xfId="0" applyNumberFormat="1" applyFill="1"/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southcentralwib-my.sharepoint.com\Users\SCWIB%20Fiscal\Downloads\Overall%20CWDG%20Budget%20PY22-FY23%20by%20Funding%20Sour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Y22-FY23 Funding Source Budget"/>
      <sheetName val="YEARLY WIB TOTAL BUDGET"/>
      <sheetName val="Budget for Board Approval"/>
      <sheetName val="State Cost Share"/>
    </sheetNames>
    <sheetDataSet>
      <sheetData sheetId="0"/>
      <sheetData sheetId="1">
        <row r="3">
          <cell r="B3">
            <v>1243714.05</v>
          </cell>
        </row>
        <row r="4">
          <cell r="B4">
            <v>124371.40500000001</v>
          </cell>
        </row>
        <row r="13">
          <cell r="B13">
            <v>1024064.7</v>
          </cell>
        </row>
        <row r="14">
          <cell r="B14">
            <v>102406.47</v>
          </cell>
        </row>
        <row r="22">
          <cell r="B22">
            <v>624949.75</v>
          </cell>
        </row>
        <row r="23">
          <cell r="B23">
            <v>62494.975000000006</v>
          </cell>
        </row>
        <row r="29">
          <cell r="D29">
            <v>460691.1299999999</v>
          </cell>
          <cell r="I29">
            <v>2082764.5200000003</v>
          </cell>
          <cell r="J29">
            <v>1145520.4860000003</v>
          </cell>
          <cell r="K29">
            <v>937244.034</v>
          </cell>
        </row>
        <row r="31">
          <cell r="J31">
            <v>1120000</v>
          </cell>
        </row>
        <row r="32">
          <cell r="J32">
            <v>25520.486000000266</v>
          </cell>
        </row>
        <row r="44">
          <cell r="D44">
            <v>50355.353125</v>
          </cell>
          <cell r="E44">
            <v>41199.834375</v>
          </cell>
        </row>
        <row r="55">
          <cell r="D55">
            <v>17685.1735</v>
          </cell>
          <cell r="E55">
            <v>70740.694</v>
          </cell>
        </row>
        <row r="68">
          <cell r="E68">
            <v>42448.863750000004</v>
          </cell>
        </row>
        <row r="78">
          <cell r="D78">
            <v>67115.0025</v>
          </cell>
        </row>
        <row r="89">
          <cell r="D89">
            <v>38897.450749999996</v>
          </cell>
          <cell r="E89">
            <v>2047.23425</v>
          </cell>
        </row>
        <row r="101">
          <cell r="D101">
            <v>54958.780000000006</v>
          </cell>
        </row>
        <row r="113">
          <cell r="D113">
            <v>2747.9390000000003</v>
          </cell>
          <cell r="E113">
            <v>54958.780000000006</v>
          </cell>
        </row>
        <row r="124">
          <cell r="D124">
            <v>58944.685</v>
          </cell>
        </row>
        <row r="137">
          <cell r="D137">
            <v>10812</v>
          </cell>
        </row>
        <row r="138">
          <cell r="D138">
            <v>3000</v>
          </cell>
        </row>
        <row r="139">
          <cell r="D139">
            <v>3600</v>
          </cell>
        </row>
        <row r="140">
          <cell r="D140">
            <v>1980</v>
          </cell>
        </row>
        <row r="142">
          <cell r="D142">
            <v>3600</v>
          </cell>
        </row>
        <row r="143">
          <cell r="D143">
            <v>2400</v>
          </cell>
        </row>
        <row r="144">
          <cell r="D144">
            <v>780</v>
          </cell>
        </row>
        <row r="145">
          <cell r="D145">
            <v>7920</v>
          </cell>
        </row>
        <row r="146">
          <cell r="D146">
            <v>540</v>
          </cell>
        </row>
        <row r="147">
          <cell r="D147">
            <v>240</v>
          </cell>
        </row>
        <row r="148">
          <cell r="D148">
            <v>3600</v>
          </cell>
        </row>
        <row r="149">
          <cell r="D149">
            <v>480</v>
          </cell>
        </row>
        <row r="150">
          <cell r="D150">
            <v>600</v>
          </cell>
        </row>
        <row r="151">
          <cell r="D151">
            <v>288</v>
          </cell>
        </row>
        <row r="154">
          <cell r="D154">
            <v>1500</v>
          </cell>
        </row>
        <row r="155">
          <cell r="D155">
            <v>4000</v>
          </cell>
        </row>
        <row r="156">
          <cell r="D156">
            <v>3500</v>
          </cell>
        </row>
        <row r="157">
          <cell r="D157">
            <v>12000</v>
          </cell>
        </row>
        <row r="158">
          <cell r="D158">
            <v>650</v>
          </cell>
        </row>
        <row r="159">
          <cell r="D159">
            <v>85</v>
          </cell>
        </row>
        <row r="160">
          <cell r="D160">
            <v>387</v>
          </cell>
        </row>
        <row r="161">
          <cell r="D161">
            <v>9000</v>
          </cell>
        </row>
        <row r="162">
          <cell r="D162">
            <v>2000</v>
          </cell>
        </row>
        <row r="163">
          <cell r="D163">
            <v>1000</v>
          </cell>
        </row>
        <row r="164">
          <cell r="D164">
            <v>200</v>
          </cell>
        </row>
        <row r="165">
          <cell r="D165">
            <v>2000</v>
          </cell>
        </row>
        <row r="166">
          <cell r="D166">
            <v>500</v>
          </cell>
        </row>
        <row r="167">
          <cell r="D167">
            <v>22000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 topLeftCell="A1">
      <selection activeCell="A1" sqref="A1:D1"/>
    </sheetView>
  </sheetViews>
  <sheetFormatPr defaultColWidth="9.140625" defaultRowHeight="15"/>
  <cols>
    <col min="1" max="1" width="43.57421875" style="0" bestFit="1" customWidth="1"/>
    <col min="2" max="4" width="14.28125" style="1" bestFit="1" customWidth="1"/>
    <col min="10" max="10" width="14.28125" style="0" bestFit="1" customWidth="1"/>
  </cols>
  <sheetData>
    <row r="1" spans="1:4" ht="18.75">
      <c r="A1" s="6" t="s">
        <v>22</v>
      </c>
      <c r="B1" s="6"/>
      <c r="C1" s="6"/>
      <c r="D1" s="6"/>
    </row>
    <row r="3" spans="1:4" ht="15">
      <c r="A3" t="s">
        <v>21</v>
      </c>
      <c r="D3" s="1">
        <f>'[1]YEARLY WIB TOTAL BUDGET'!B3+'[1]YEARLY WIB TOTAL BUDGET'!B13+'[1]YEARLY WIB TOTAL BUDGET'!B22</f>
        <v>2892728.5</v>
      </c>
    </row>
    <row r="5" spans="1:3" ht="15">
      <c r="A5" t="s">
        <v>20</v>
      </c>
      <c r="C5" s="1">
        <f>'[1]YEARLY WIB TOTAL BUDGET'!B4+'[1]YEARLY WIB TOTAL BUDGET'!B14+'[1]YEARLY WIB TOTAL BUDGET'!B23</f>
        <v>289272.85</v>
      </c>
    </row>
    <row r="7" ht="15">
      <c r="A7" t="s">
        <v>19</v>
      </c>
    </row>
    <row r="8" spans="1:5" ht="15" customHeight="1">
      <c r="A8" t="s">
        <v>12</v>
      </c>
      <c r="B8" s="1">
        <f>'[1]YEARLY WIB TOTAL BUDGET'!E44+'[1]YEARLY WIB TOTAL BUDGET'!E55+'[1]YEARLY WIB TOTAL BUDGET'!E68+'[1]YEARLY WIB TOTAL BUDGET'!E89+'[1]YEARLY WIB TOTAL BUDGET'!E113</f>
        <v>211395.40637500002</v>
      </c>
      <c r="E8" t="s">
        <v>11</v>
      </c>
    </row>
    <row r="9" spans="1:2" ht="15">
      <c r="A9" t="s">
        <v>10</v>
      </c>
      <c r="B9" s="1">
        <f>('[1]YEARLY WIB TOTAL BUDGET'!D137+'[1]YEARLY WIB TOTAL BUDGET'!D138+'[1]YEARLY WIB TOTAL BUDGET'!D139+'[1]YEARLY WIB TOTAL BUDGET'!D144)*60%</f>
        <v>10915.199999999999</v>
      </c>
    </row>
    <row r="10" spans="1:2" ht="15">
      <c r="A10" t="s">
        <v>9</v>
      </c>
      <c r="B10" s="1">
        <f>('[1]YEARLY WIB TOTAL BUDGET'!D140+'[1]YEARLY WIB TOTAL BUDGET'!D142+'[1]YEARLY WIB TOTAL BUDGET'!D143+'[1]YEARLY WIB TOTAL BUDGET'!D146+'[1]YEARLY WIB TOTAL BUDGET'!D163+'[1]YEARLY WIB TOTAL BUDGET'!D164+'[1]YEARLY WIB TOTAL BUDGET'!D166)*60%</f>
        <v>6132</v>
      </c>
    </row>
    <row r="11" spans="1:2" ht="15">
      <c r="A11" t="s">
        <v>8</v>
      </c>
      <c r="B11" s="1">
        <f>('[1]YEARLY WIB TOTAL BUDGET'!D145+'[1]YEARLY WIB TOTAL BUDGET'!D147+'[1]YEARLY WIB TOTAL BUDGET'!D148+'[1]YEARLY WIB TOTAL BUDGET'!D149+'[1]YEARLY WIB TOTAL BUDGET'!D150+'[1]YEARLY WIB TOTAL BUDGET'!D151+'[1]YEARLY WIB TOTAL BUDGET'!D165)*60%</f>
        <v>9076.8</v>
      </c>
    </row>
    <row r="12" spans="1:2" ht="15">
      <c r="A12" t="s">
        <v>7</v>
      </c>
      <c r="B12" s="1">
        <f>('[1]YEARLY WIB TOTAL BUDGET'!D154+'[1]YEARLY WIB TOTAL BUDGET'!D155+'[1]YEARLY WIB TOTAL BUDGET'!D156+'[1]YEARLY WIB TOTAL BUDGET'!D157+'[1]YEARLY WIB TOTAL BUDGET'!D158+'[1]YEARLY WIB TOTAL BUDGET'!D159+'[1]YEARLY WIB TOTAL BUDGET'!D160+'[1]YEARLY WIB TOTAL BUDGET'!D161+'[1]YEARLY WIB TOTAL BUDGET'!D162)*60%</f>
        <v>19873.2</v>
      </c>
    </row>
    <row r="13" spans="1:2" ht="15">
      <c r="A13" t="s">
        <v>6</v>
      </c>
      <c r="B13" s="1">
        <f>'[1]YEARLY WIB TOTAL BUDGET'!D167*60%</f>
        <v>13200</v>
      </c>
    </row>
    <row r="14" spans="1:12" ht="15">
      <c r="A14" t="s">
        <v>18</v>
      </c>
      <c r="C14" s="3">
        <f>SUM(B8:B13)</f>
        <v>270592.60637500003</v>
      </c>
      <c r="J14" s="5">
        <f>B8+B19</f>
        <v>502099.79025</v>
      </c>
      <c r="K14" s="4" t="s">
        <v>17</v>
      </c>
      <c r="L14" s="4"/>
    </row>
    <row r="15" spans="1:3" ht="15">
      <c r="A15" t="s">
        <v>16</v>
      </c>
      <c r="C15" s="1">
        <f>C5-C14</f>
        <v>18680.243624999945</v>
      </c>
    </row>
    <row r="17" spans="10:12" ht="15">
      <c r="J17" s="5">
        <f>'[1]YEARLY WIB TOTAL BUDGET'!I29</f>
        <v>2082764.5200000003</v>
      </c>
      <c r="K17" s="4" t="s">
        <v>15</v>
      </c>
      <c r="L17" s="4"/>
    </row>
    <row r="18" spans="1:12" ht="15">
      <c r="A18" t="s">
        <v>14</v>
      </c>
      <c r="C18" s="1">
        <f>'[1]YEARLY WIB TOTAL BUDGET'!D29</f>
        <v>460691.1299999999</v>
      </c>
      <c r="J18" s="5">
        <f>'[1]YEARLY WIB TOTAL BUDGET'!J29</f>
        <v>1145520.4860000003</v>
      </c>
      <c r="K18" s="4" t="s">
        <v>13</v>
      </c>
      <c r="L18" s="4"/>
    </row>
    <row r="19" spans="1:12" ht="15">
      <c r="A19" t="s">
        <v>12</v>
      </c>
      <c r="B19" s="1">
        <f>'[1]YEARLY WIB TOTAL BUDGET'!D44+'[1]YEARLY WIB TOTAL BUDGET'!D55+'[1]YEARLY WIB TOTAL BUDGET'!D78+'[1]YEARLY WIB TOTAL BUDGET'!D89+'[1]YEARLY WIB TOTAL BUDGET'!D101+'[1]YEARLY WIB TOTAL BUDGET'!D113+'[1]YEARLY WIB TOTAL BUDGET'!D124</f>
        <v>290704.383875</v>
      </c>
      <c r="E19" t="s">
        <v>11</v>
      </c>
      <c r="J19" s="5">
        <f>'[1]YEARLY WIB TOTAL BUDGET'!K29</f>
        <v>937244.034</v>
      </c>
      <c r="K19" s="4" t="s">
        <v>0</v>
      </c>
      <c r="L19" s="4"/>
    </row>
    <row r="20" spans="1:2" ht="15">
      <c r="A20" t="s">
        <v>10</v>
      </c>
      <c r="B20" s="1">
        <f>('[1]YEARLY WIB TOTAL BUDGET'!D137+'[1]YEARLY WIB TOTAL BUDGET'!D138+'[1]YEARLY WIB TOTAL BUDGET'!D139+'[1]YEARLY WIB TOTAL BUDGET'!D144)-B9</f>
        <v>7276.800000000001</v>
      </c>
    </row>
    <row r="21" spans="1:2" ht="15">
      <c r="A21" t="s">
        <v>9</v>
      </c>
      <c r="B21" s="1">
        <f>('[1]YEARLY WIB TOTAL BUDGET'!D140+'[1]YEARLY WIB TOTAL BUDGET'!D142+'[1]YEARLY WIB TOTAL BUDGET'!D143+'[1]YEARLY WIB TOTAL BUDGET'!D146+'[1]YEARLY WIB TOTAL BUDGET'!D163+'[1]YEARLY WIB TOTAL BUDGET'!D164+'[1]YEARLY WIB TOTAL BUDGET'!D166)-B10</f>
        <v>4088</v>
      </c>
    </row>
    <row r="22" spans="1:2" ht="15">
      <c r="A22" t="s">
        <v>8</v>
      </c>
      <c r="B22" s="1">
        <f>('[1]YEARLY WIB TOTAL BUDGET'!D145+'[1]YEARLY WIB TOTAL BUDGET'!D147+'[1]YEARLY WIB TOTAL BUDGET'!D148+'[1]YEARLY WIB TOTAL BUDGET'!D149+'[1]YEARLY WIB TOTAL BUDGET'!D150+'[1]YEARLY WIB TOTAL BUDGET'!D151+'[1]YEARLY WIB TOTAL BUDGET'!D165)-Sheet1!B11</f>
        <v>6051.200000000001</v>
      </c>
    </row>
    <row r="23" spans="1:2" ht="15">
      <c r="A23" t="s">
        <v>7</v>
      </c>
      <c r="B23" s="1">
        <f>('[1]YEARLY WIB TOTAL BUDGET'!D154+'[1]YEARLY WIB TOTAL BUDGET'!D155+'[1]YEARLY WIB TOTAL BUDGET'!D156+'[1]YEARLY WIB TOTAL BUDGET'!D157+'[1]YEARLY WIB TOTAL BUDGET'!D158+'[1]YEARLY WIB TOTAL BUDGET'!D159+'[1]YEARLY WIB TOTAL BUDGET'!D160+'[1]YEARLY WIB TOTAL BUDGET'!D161+'[1]YEARLY WIB TOTAL BUDGET'!D162)*40%</f>
        <v>13248.800000000001</v>
      </c>
    </row>
    <row r="24" spans="1:2" ht="15">
      <c r="A24" t="s">
        <v>6</v>
      </c>
      <c r="B24" s="1">
        <f>'[1]YEARLY WIB TOTAL BUDGET'!D167*40%</f>
        <v>8800</v>
      </c>
    </row>
    <row r="25" spans="1:3" ht="15">
      <c r="A25" t="s">
        <v>5</v>
      </c>
      <c r="C25" s="3">
        <f>SUM(B19:B24)</f>
        <v>330169.183875</v>
      </c>
    </row>
    <row r="26" spans="1:3" ht="15">
      <c r="A26" t="s">
        <v>4</v>
      </c>
      <c r="C26" s="1">
        <f>C18-C25</f>
        <v>130521.9461249999</v>
      </c>
    </row>
    <row r="29" spans="1:3" ht="15">
      <c r="A29" t="s">
        <v>3</v>
      </c>
      <c r="C29" s="1">
        <f>'[1]YEARLY WIB TOTAL BUDGET'!I29</f>
        <v>2082764.5200000003</v>
      </c>
    </row>
    <row r="30" spans="1:4" ht="15">
      <c r="A30" t="s">
        <v>2</v>
      </c>
      <c r="B30" s="1">
        <f>'[1]YEARLY WIB TOTAL BUDGET'!J31</f>
        <v>1120000</v>
      </c>
      <c r="D30" s="2">
        <f>(B30+B31)/C29</f>
        <v>0.55</v>
      </c>
    </row>
    <row r="31" spans="1:2" ht="15">
      <c r="A31" t="s">
        <v>1</v>
      </c>
      <c r="B31" s="1">
        <f>'[1]YEARLY WIB TOTAL BUDGET'!J32</f>
        <v>25520.486000000266</v>
      </c>
    </row>
    <row r="32" spans="1:4" ht="15">
      <c r="A32" t="s">
        <v>0</v>
      </c>
      <c r="B32" s="1">
        <f>'[1]YEARLY WIB TOTAL BUDGET'!K29</f>
        <v>937244.034</v>
      </c>
      <c r="D32" s="2">
        <f>B32/C29</f>
        <v>0.44999999999999996</v>
      </c>
    </row>
  </sheetData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SCWIB Fiscal</dc:creator>
  <cp:keywords/>
  <dc:description/>
  <cp:lastModifiedBy>Kevin</cp:lastModifiedBy>
  <dcterms:created xsi:type="dcterms:W3CDTF">2022-04-18T14:54:02Z</dcterms:created>
  <dcterms:modified xsi:type="dcterms:W3CDTF">2022-07-26T15:42:29Z</dcterms:modified>
  <cp:category/>
  <cp:version/>
  <cp:contentType/>
  <cp:contentStatus/>
</cp:coreProperties>
</file>